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dir.presupuesto\Desktop\"/>
    </mc:Choice>
  </mc:AlternateContent>
  <xr:revisionPtr revIDLastSave="0" documentId="8_{33C04348-2D96-43CB-AB38-A65827DA5E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tructura costos" sheetId="3" r:id="rId1"/>
    <sheet name="TARIFAS HONORARI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3" l="1"/>
  <c r="B44" i="3"/>
  <c r="B19" i="3"/>
  <c r="B13" i="3"/>
  <c r="C10" i="2"/>
  <c r="C11" i="2"/>
  <c r="C12" i="2"/>
  <c r="C13" i="2"/>
  <c r="C9" i="2"/>
  <c r="B32" i="3" l="1"/>
  <c r="C23" i="3" s="1"/>
  <c r="B24" i="3"/>
  <c r="F48" i="3" l="1"/>
  <c r="E48" i="3" s="1"/>
  <c r="F50" i="3"/>
  <c r="F51" i="3"/>
  <c r="F49" i="3"/>
  <c r="E50" i="3" l="1"/>
  <c r="B50" i="3" s="1"/>
  <c r="C37" i="3" s="1"/>
  <c r="E49" i="3"/>
  <c r="B49" i="3" s="1"/>
  <c r="C36" i="3" s="1"/>
  <c r="E51" i="3"/>
  <c r="B51" i="3" s="1"/>
  <c r="C38" i="3" s="1"/>
  <c r="B48" i="3"/>
  <c r="C35" i="3" s="1"/>
</calcChain>
</file>

<file path=xl/sharedStrings.xml><?xml version="1.0" encoding="utf-8"?>
<sst xmlns="http://schemas.openxmlformats.org/spreadsheetml/2006/main" count="66" uniqueCount="64">
  <si>
    <t>Honorarios</t>
  </si>
  <si>
    <t>CATEGORIA</t>
  </si>
  <si>
    <t>ELITE</t>
  </si>
  <si>
    <t>DOCTORADO</t>
  </si>
  <si>
    <t>MAGISTER</t>
  </si>
  <si>
    <t>ESPECIALISTA</t>
  </si>
  <si>
    <t>VIRTUAL</t>
  </si>
  <si>
    <t>PRESENCIAL</t>
  </si>
  <si>
    <t>NACIONAL</t>
  </si>
  <si>
    <t>Tipo de capacitación</t>
  </si>
  <si>
    <t>Horas Docente con Maestría</t>
  </si>
  <si>
    <t>Horas Docente con especialización</t>
  </si>
  <si>
    <t>Horas Docente con Doctorado</t>
  </si>
  <si>
    <t># estudiantes tomasinos</t>
  </si>
  <si>
    <t># estudiantes particulares</t>
  </si>
  <si>
    <t>$ mercado capacitación similar 1</t>
  </si>
  <si>
    <t>$ mercado capacitación similar 2</t>
  </si>
  <si>
    <t>$ mercado capacitación similar 3</t>
  </si>
  <si>
    <t>Total horas capacitación</t>
  </si>
  <si>
    <t xml:space="preserve">Promedio precio mercado </t>
  </si>
  <si>
    <t>Tarifa Tomasinos propuesta por Facultad</t>
  </si>
  <si>
    <t>Tarifa particulares  propuesta por Facultad</t>
  </si>
  <si>
    <t>TOTAL COSTOS</t>
  </si>
  <si>
    <t>Costos adicionales(papelería, material de apoyo etc)</t>
  </si>
  <si>
    <t>Presencial</t>
  </si>
  <si>
    <t xml:space="preserve">Virtual </t>
  </si>
  <si>
    <t>Nacional</t>
  </si>
  <si>
    <t>Horas Docente Elite</t>
  </si>
  <si>
    <t>Cálculo tarifa mínima  Tomasinos</t>
  </si>
  <si>
    <t>Cálculo tarifa mínima Particulares</t>
  </si>
  <si>
    <t># estudiantes tomasinos con preparatorio</t>
  </si>
  <si>
    <t>Tarifa Tomasinos propuesta por Facultad (preparatorio)</t>
  </si>
  <si>
    <t xml:space="preserve">Nombre de la capacitación </t>
  </si>
  <si>
    <t># participantes otra categoría</t>
  </si>
  <si>
    <t>Alojamiento, alimentación, tiquete aéreo conferencistas</t>
  </si>
  <si>
    <t xml:space="preserve">Horas con cargo a nómina </t>
  </si>
  <si>
    <t>Costo honorarios con cargo a nómina</t>
  </si>
  <si>
    <t>No. Horas necesarias para la formación</t>
  </si>
  <si>
    <t>Proyección Número de estudiantes</t>
  </si>
  <si>
    <t>Costos necesarios para la capacitación</t>
  </si>
  <si>
    <t>Tarifas propuesta por la Facultad</t>
  </si>
  <si>
    <t>Precios competencia directa</t>
  </si>
  <si>
    <t>Cálculo tarifa mínima  Tomasinos con preparatorio</t>
  </si>
  <si>
    <t>TOTAL PARTICIPANTES</t>
  </si>
  <si>
    <t>Categoría 1</t>
  </si>
  <si>
    <t>Categoría 2</t>
  </si>
  <si>
    <t>Categoría 3</t>
  </si>
  <si>
    <t>Categoría 4</t>
  </si>
  <si>
    <t>Categoría 5</t>
  </si>
  <si>
    <t>CATEGORIA 3</t>
  </si>
  <si>
    <t>CATEGORIA 4</t>
  </si>
  <si>
    <t>CATEGORIA 5</t>
  </si>
  <si>
    <t>VR MENSUAL</t>
  </si>
  <si>
    <t>VR HORA</t>
  </si>
  <si>
    <t>Cálculo tarifa estimada mínima según costos</t>
  </si>
  <si>
    <t>CATEGORIA 1 AUXIIAR</t>
  </si>
  <si>
    <t>CATEGORIA 2 ASISTENTE</t>
  </si>
  <si>
    <t>Docente interno virtual</t>
  </si>
  <si>
    <t>Docente interno presencial</t>
  </si>
  <si>
    <t xml:space="preserve">Cálculo tarifa mínima  Tomasinos con opción grado </t>
  </si>
  <si>
    <t>Tarifa Tomasinos propuesta por Facultad (opción grado)</t>
  </si>
  <si>
    <t>costos administrativos 25%</t>
  </si>
  <si>
    <t>Tarifas actualizadas 2026</t>
  </si>
  <si>
    <t>SUMMA EDUCACIÓN CONTINUA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</si>
</sst>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Arial"/>
      <family val="2"/>
    </font>
    <font>
      <sz val="11"/>
      <color theme="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0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0" fillId="3" borderId="6" xfId="0" applyFill="1" applyBorder="1" applyProtection="1">
      <protection locked="0"/>
    </xf>
    <xf numFmtId="0" fontId="3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164" fontId="6" fillId="5" borderId="0" xfId="1" applyNumberFormat="1" applyFont="1" applyFill="1" applyProtection="1">
      <protection locked="0"/>
    </xf>
    <xf numFmtId="0" fontId="6" fillId="0" borderId="0" xfId="0" applyFont="1" applyProtection="1">
      <protection locked="0"/>
    </xf>
    <xf numFmtId="164" fontId="0" fillId="0" borderId="0" xfId="1" applyNumberFormat="1" applyFont="1" applyProtection="1"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164" fontId="6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9" fillId="0" borderId="0" xfId="2" applyFont="1" applyProtection="1">
      <protection locked="0"/>
    </xf>
    <xf numFmtId="10" fontId="6" fillId="0" borderId="0" xfId="3" applyNumberFormat="1" applyFont="1" applyProtection="1">
      <protection locked="0"/>
    </xf>
    <xf numFmtId="0" fontId="0" fillId="0" borderId="0" xfId="0" applyFont="1" applyProtection="1">
      <protection locked="0"/>
    </xf>
    <xf numFmtId="0" fontId="0" fillId="6" borderId="1" xfId="0" applyFont="1" applyFill="1" applyBorder="1" applyAlignment="1" applyProtection="1">
      <alignment horizontal="center" vertical="center"/>
      <protection locked="0"/>
    </xf>
    <xf numFmtId="0" fontId="10" fillId="6" borderId="1" xfId="0" applyFont="1" applyFill="1" applyBorder="1" applyAlignment="1" applyProtection="1">
      <alignment horizontal="center" vertical="center" wrapText="1"/>
      <protection locked="0"/>
    </xf>
    <xf numFmtId="0" fontId="10" fillId="6" borderId="2" xfId="0" applyFont="1" applyFill="1" applyBorder="1" applyAlignment="1" applyProtection="1">
      <alignment horizontal="center" vertical="center" wrapText="1"/>
      <protection locked="0"/>
    </xf>
    <xf numFmtId="0" fontId="0" fillId="6" borderId="2" xfId="0" applyFont="1" applyFill="1" applyBorder="1" applyAlignment="1" applyProtection="1">
      <alignment horizontal="center" vertical="center"/>
      <protection locked="0"/>
    </xf>
    <xf numFmtId="0" fontId="0" fillId="6" borderId="1" xfId="0" applyFill="1" applyBorder="1" applyAlignment="1" applyProtection="1">
      <alignment horizontal="center"/>
      <protection locked="0"/>
    </xf>
    <xf numFmtId="0" fontId="0" fillId="6" borderId="1" xfId="0" applyFont="1" applyFill="1" applyBorder="1" applyProtection="1">
      <protection locked="0"/>
    </xf>
    <xf numFmtId="164" fontId="0" fillId="6" borderId="1" xfId="1" applyNumberFormat="1" applyFont="1" applyFill="1" applyBorder="1" applyProtection="1">
      <protection locked="0"/>
    </xf>
    <xf numFmtId="0" fontId="6" fillId="0" borderId="0" xfId="0" applyFont="1" applyFill="1" applyBorder="1" applyProtection="1">
      <protection locked="0"/>
    </xf>
    <xf numFmtId="164" fontId="6" fillId="0" borderId="0" xfId="0" applyNumberFormat="1" applyFont="1" applyFill="1" applyBorder="1" applyProtection="1">
      <protection locked="0"/>
    </xf>
    <xf numFmtId="0" fontId="2" fillId="6" borderId="3" xfId="0" applyFont="1" applyFill="1" applyBorder="1" applyAlignment="1" applyProtection="1">
      <alignment horizontal="center" vertical="center" wrapText="1"/>
      <protection locked="0"/>
    </xf>
    <xf numFmtId="0" fontId="2" fillId="6" borderId="2" xfId="0" applyFont="1" applyFill="1" applyBorder="1" applyAlignment="1" applyProtection="1">
      <alignment horizontal="center" vertical="center" wrapText="1"/>
      <protection locked="0"/>
    </xf>
    <xf numFmtId="164" fontId="0" fillId="6" borderId="2" xfId="1" applyNumberFormat="1" applyFont="1" applyFill="1" applyBorder="1" applyProtection="1">
      <protection locked="0"/>
    </xf>
    <xf numFmtId="0" fontId="3" fillId="7" borderId="1" xfId="0" applyFont="1" applyFill="1" applyBorder="1" applyAlignment="1" applyProtection="1">
      <alignment horizontal="center" vertical="center"/>
      <protection locked="0"/>
    </xf>
    <xf numFmtId="0" fontId="3" fillId="7" borderId="1" xfId="0" applyFont="1" applyFill="1" applyBorder="1" applyAlignment="1" applyProtection="1">
      <alignment horizontal="center" vertical="center" wrapText="1"/>
      <protection locked="0"/>
    </xf>
    <xf numFmtId="164" fontId="8" fillId="0" borderId="0" xfId="0" applyNumberFormat="1" applyFont="1" applyProtection="1">
      <protection locked="0"/>
    </xf>
    <xf numFmtId="0" fontId="0" fillId="7" borderId="1" xfId="0" applyFill="1" applyBorder="1" applyAlignment="1" applyProtection="1">
      <alignment horizontal="center"/>
      <protection locked="0"/>
    </xf>
    <xf numFmtId="0" fontId="0" fillId="7" borderId="1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</xf>
    <xf numFmtId="164" fontId="0" fillId="2" borderId="1" xfId="1" applyNumberFormat="1" applyFont="1" applyFill="1" applyBorder="1" applyProtection="1"/>
    <xf numFmtId="164" fontId="0" fillId="2" borderId="2" xfId="1" applyNumberFormat="1" applyFont="1" applyFill="1" applyBorder="1" applyProtection="1"/>
    <xf numFmtId="164" fontId="0" fillId="2" borderId="5" xfId="0" applyNumberFormat="1" applyFill="1" applyBorder="1" applyProtection="1"/>
    <xf numFmtId="0" fontId="0" fillId="2" borderId="5" xfId="0" applyFill="1" applyBorder="1" applyAlignment="1" applyProtection="1">
      <alignment horizontal="center"/>
    </xf>
    <xf numFmtId="164" fontId="0" fillId="2" borderId="9" xfId="1" applyNumberFormat="1" applyFont="1" applyFill="1" applyBorder="1" applyProtection="1"/>
    <xf numFmtId="164" fontId="0" fillId="2" borderId="1" xfId="0" applyNumberFormat="1" applyFill="1" applyBorder="1" applyProtection="1"/>
    <xf numFmtId="0" fontId="6" fillId="0" borderId="0" xfId="0" applyFont="1" applyProtection="1"/>
    <xf numFmtId="0" fontId="8" fillId="0" borderId="0" xfId="0" applyFont="1" applyProtection="1"/>
    <xf numFmtId="164" fontId="6" fillId="0" borderId="0" xfId="0" applyNumberFormat="1" applyFont="1" applyProtection="1"/>
    <xf numFmtId="164" fontId="8" fillId="0" borderId="0" xfId="1" applyNumberFormat="1" applyFont="1" applyFill="1" applyBorder="1" applyProtection="1"/>
    <xf numFmtId="164" fontId="8" fillId="0" borderId="0" xfId="0" applyNumberFormat="1" applyFont="1" applyProtection="1"/>
    <xf numFmtId="0" fontId="3" fillId="0" borderId="0" xfId="0" applyFont="1" applyAlignment="1" applyProtection="1">
      <alignment horizontal="center"/>
      <protection locked="0"/>
    </xf>
    <xf numFmtId="0" fontId="0" fillId="0" borderId="0" xfId="0" applyProtection="1"/>
    <xf numFmtId="164" fontId="0" fillId="2" borderId="8" xfId="1" applyNumberFormat="1" applyFont="1" applyFill="1" applyBorder="1" applyProtection="1"/>
    <xf numFmtId="164" fontId="0" fillId="0" borderId="0" xfId="1" applyNumberFormat="1" applyFont="1" applyFill="1" applyBorder="1" applyProtection="1"/>
    <xf numFmtId="164" fontId="0" fillId="0" borderId="0" xfId="1" applyNumberFormat="1" applyFont="1" applyProtection="1"/>
    <xf numFmtId="164" fontId="3" fillId="0" borderId="0" xfId="1" applyNumberFormat="1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</cellXfs>
  <cellStyles count="4">
    <cellStyle name="Hipervínculo" xfId="2" builtinId="8"/>
    <cellStyle name="Moneda" xfId="1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7"/>
  <sheetViews>
    <sheetView showGridLines="0" tabSelected="1" zoomScale="120" zoomScaleNormal="120" workbookViewId="0">
      <selection activeCell="E22" sqref="E22"/>
    </sheetView>
  </sheetViews>
  <sheetFormatPr baseColWidth="10" defaultColWidth="11.42578125" defaultRowHeight="15" x14ac:dyDescent="0.25"/>
  <cols>
    <col min="1" max="1" width="53" style="1" customWidth="1"/>
    <col min="2" max="2" width="13.85546875" style="1" customWidth="1"/>
    <col min="3" max="3" width="12" style="8" bestFit="1" customWidth="1"/>
    <col min="4" max="4" width="11.85546875" style="8" bestFit="1" customWidth="1"/>
    <col min="5" max="5" width="12" style="8" bestFit="1" customWidth="1"/>
    <col min="6" max="6" width="13" style="8" bestFit="1" customWidth="1"/>
    <col min="7" max="7" width="12" style="8" bestFit="1" customWidth="1"/>
    <col min="8" max="8" width="11.42578125" style="1"/>
    <col min="9" max="9" width="12" style="1" bestFit="1" customWidth="1"/>
    <col min="10" max="16384" width="11.42578125" style="1"/>
  </cols>
  <sheetData>
    <row r="1" spans="1:26" ht="18.75" x14ac:dyDescent="0.3">
      <c r="A1" s="15" t="s">
        <v>63</v>
      </c>
      <c r="B1" s="15"/>
      <c r="C1" s="15"/>
      <c r="D1" s="15"/>
    </row>
    <row r="2" spans="1:26" ht="15.75" thickBot="1" x14ac:dyDescent="0.3"/>
    <row r="3" spans="1:26" ht="15.75" thickBot="1" x14ac:dyDescent="0.3">
      <c r="A3" s="2" t="s">
        <v>9</v>
      </c>
      <c r="B3" s="3"/>
    </row>
    <row r="4" spans="1:26" ht="15.75" thickBot="1" x14ac:dyDescent="0.3">
      <c r="A4" s="4" t="s">
        <v>32</v>
      </c>
      <c r="B4" s="16"/>
      <c r="C4" s="17"/>
      <c r="D4" s="17"/>
      <c r="E4" s="17"/>
      <c r="F4" s="18"/>
    </row>
    <row r="5" spans="1:26" x14ac:dyDescent="0.25">
      <c r="A5" s="4"/>
    </row>
    <row r="6" spans="1:26" x14ac:dyDescent="0.25">
      <c r="A6" s="4" t="s">
        <v>37</v>
      </c>
    </row>
    <row r="7" spans="1:26" ht="45" x14ac:dyDescent="0.25">
      <c r="B7" s="35" t="s">
        <v>25</v>
      </c>
      <c r="C7" s="35" t="s">
        <v>24</v>
      </c>
      <c r="D7" s="35" t="s">
        <v>26</v>
      </c>
      <c r="E7" s="36" t="s">
        <v>57</v>
      </c>
      <c r="F7" s="36" t="s">
        <v>58</v>
      </c>
    </row>
    <row r="8" spans="1:26" x14ac:dyDescent="0.25">
      <c r="A8" s="1" t="s">
        <v>27</v>
      </c>
      <c r="B8" s="23">
        <v>0</v>
      </c>
      <c r="C8" s="23">
        <v>0</v>
      </c>
      <c r="D8" s="23">
        <v>0</v>
      </c>
      <c r="E8" s="22"/>
      <c r="F8" s="22"/>
    </row>
    <row r="9" spans="1:26" x14ac:dyDescent="0.25">
      <c r="A9" s="1" t="s">
        <v>12</v>
      </c>
      <c r="B9" s="24">
        <v>0</v>
      </c>
      <c r="C9" s="24">
        <v>0</v>
      </c>
      <c r="D9" s="23">
        <v>0</v>
      </c>
      <c r="E9" s="23">
        <v>0</v>
      </c>
      <c r="F9" s="23">
        <v>0</v>
      </c>
    </row>
    <row r="10" spans="1:26" x14ac:dyDescent="0.25">
      <c r="A10" s="1" t="s">
        <v>10</v>
      </c>
      <c r="B10" s="24">
        <v>0</v>
      </c>
      <c r="C10" s="24">
        <v>0</v>
      </c>
      <c r="D10" s="23">
        <v>0</v>
      </c>
      <c r="E10" s="23">
        <v>0</v>
      </c>
      <c r="F10" s="23">
        <v>0</v>
      </c>
    </row>
    <row r="11" spans="1:26" x14ac:dyDescent="0.25">
      <c r="A11" s="1" t="s">
        <v>11</v>
      </c>
      <c r="B11" s="25">
        <v>0</v>
      </c>
      <c r="C11" s="25">
        <v>0</v>
      </c>
      <c r="D11" s="26">
        <v>0</v>
      </c>
      <c r="E11" s="26">
        <v>0</v>
      </c>
      <c r="F11" s="26">
        <v>0</v>
      </c>
    </row>
    <row r="12" spans="1:26" ht="15.75" thickBot="1" x14ac:dyDescent="0.3">
      <c r="B12" s="11"/>
      <c r="C12" s="19"/>
      <c r="D12" s="19"/>
    </row>
    <row r="13" spans="1:26" ht="15.75" thickBot="1" x14ac:dyDescent="0.3">
      <c r="A13" s="6" t="s">
        <v>18</v>
      </c>
      <c r="B13" s="40">
        <f>SUM(B8:$F$11)</f>
        <v>0</v>
      </c>
    </row>
    <row r="14" spans="1:26" x14ac:dyDescent="0.25">
      <c r="B14" s="5"/>
    </row>
    <row r="15" spans="1:26" x14ac:dyDescent="0.25">
      <c r="B15" s="38" t="s">
        <v>44</v>
      </c>
      <c r="C15" s="39" t="s">
        <v>45</v>
      </c>
      <c r="D15" s="39" t="s">
        <v>46</v>
      </c>
      <c r="E15" s="39" t="s">
        <v>47</v>
      </c>
      <c r="F15" s="39" t="s">
        <v>48</v>
      </c>
    </row>
    <row r="16" spans="1:26" x14ac:dyDescent="0.25">
      <c r="A16" s="1" t="s">
        <v>35</v>
      </c>
      <c r="B16" s="27">
        <v>0</v>
      </c>
      <c r="C16" s="28">
        <v>0</v>
      </c>
      <c r="D16" s="28">
        <v>0</v>
      </c>
      <c r="E16" s="28">
        <v>0</v>
      </c>
      <c r="F16" s="28">
        <v>0</v>
      </c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5.75" x14ac:dyDescent="0.25">
      <c r="H17" s="8"/>
      <c r="I17" s="14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x14ac:dyDescent="0.25">
      <c r="A18" s="4" t="s">
        <v>39</v>
      </c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x14ac:dyDescent="0.25">
      <c r="A19" s="1" t="s">
        <v>0</v>
      </c>
      <c r="B19" s="41">
        <f>(B8*'TARIFAS HONORARIOS'!B2)+('estructura costos'!C8*'TARIFAS HONORARIOS'!C2)+('TARIFAS HONORARIOS'!D2*'estructura costos'!D8)+('estructura costos'!B9*'TARIFAS HONORARIOS'!B3)+('TARIFAS HONORARIOS'!C3*'estructura costos'!C9)+('estructura costos'!D9*'TARIFAS HONORARIOS'!D3)+('TARIFAS HONORARIOS'!B4*'estructura costos'!B10)+('estructura costos'!C10*'TARIFAS HONORARIOS'!C4)+('TARIFAS HONORARIOS'!D4*'estructura costos'!D10)+('estructura costos'!B11*'TARIFAS HONORARIOS'!B5)+('TARIFAS HONORARIOS'!C5*'estructura costos'!C11)+('estructura costos'!D11*'TARIFAS HONORARIOS'!D5)+('TARIFAS HONORARIOS'!B6*'estructura costos'!B12)+(C12*'TARIFAS HONORARIOS'!B6)+('TARIFAS HONORARIOS'!B6*'estructura costos'!D12)+(B16*'TARIFAS HONORARIOS'!C9)+('TARIFAS HONORARIOS'!C10*'estructura costos'!C16)+('estructura costos'!D16*'TARIFAS HONORARIOS'!C11)+('TARIFAS HONORARIOS'!C12*'estructura costos'!E16)+('estructura costos'!F16*'TARIFAS HONORARIOS'!C13)+(E9*'TARIFAS HONORARIOS'!E3)+('estructura costos'!F9*'TARIFAS HONORARIOS'!F3)+('TARIFAS HONORARIOS'!E4*'estructura costos'!E10)+('estructura costos'!F10*'TARIFAS HONORARIOS'!F4)+('TARIFAS HONORARIOS'!E5*'estructura costos'!E11)+('estructura costos'!F11*'TARIFAS HONORARIOS'!F5)</f>
        <v>0</v>
      </c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x14ac:dyDescent="0.25">
      <c r="A20" s="1" t="s">
        <v>23</v>
      </c>
      <c r="B20" s="29">
        <v>0</v>
      </c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x14ac:dyDescent="0.25">
      <c r="A21" s="1" t="s">
        <v>34</v>
      </c>
      <c r="B21" s="29">
        <v>0</v>
      </c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x14ac:dyDescent="0.25">
      <c r="A22" s="1" t="s">
        <v>36</v>
      </c>
      <c r="B22" s="29">
        <v>0</v>
      </c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5.75" thickBot="1" x14ac:dyDescent="0.3">
      <c r="A23" s="1" t="s">
        <v>61</v>
      </c>
      <c r="B23" s="42">
        <f>((B28*B35)+(B29*B36)+(B30*B37)+(B31*B38))*25%</f>
        <v>0</v>
      </c>
      <c r="C23" s="37" t="e">
        <f>B23/B32</f>
        <v>#DIV/0!</v>
      </c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5.75" thickBot="1" x14ac:dyDescent="0.3">
      <c r="A24" s="6" t="s">
        <v>22</v>
      </c>
      <c r="B24" s="43">
        <f>SUM(B19:B23)</f>
        <v>0</v>
      </c>
      <c r="C24" s="12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x14ac:dyDescent="0.25"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x14ac:dyDescent="0.25">
      <c r="C26" s="30"/>
      <c r="D26" s="30"/>
      <c r="E26" s="30"/>
      <c r="F26" s="30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x14ac:dyDescent="0.25">
      <c r="A27" s="4" t="s">
        <v>38</v>
      </c>
      <c r="C27" s="30"/>
      <c r="D27" s="30"/>
      <c r="E27" s="30"/>
      <c r="F27" s="30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x14ac:dyDescent="0.25">
      <c r="A28" s="1" t="s">
        <v>13</v>
      </c>
      <c r="B28" s="32">
        <v>0</v>
      </c>
      <c r="C28" s="30"/>
      <c r="D28" s="30"/>
      <c r="E28" s="30"/>
      <c r="F28" s="31"/>
      <c r="H28" s="8"/>
      <c r="I28" s="12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x14ac:dyDescent="0.25">
      <c r="A29" s="1" t="s">
        <v>14</v>
      </c>
      <c r="B29" s="32">
        <v>0</v>
      </c>
      <c r="C29" s="30"/>
      <c r="D29" s="30"/>
      <c r="E29" s="30"/>
      <c r="F29" s="30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x14ac:dyDescent="0.25">
      <c r="A30" s="1" t="s">
        <v>30</v>
      </c>
      <c r="B30" s="32">
        <v>0</v>
      </c>
      <c r="C30" s="30"/>
      <c r="D30" s="30"/>
      <c r="E30" s="30"/>
      <c r="F30" s="30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5.75" thickBot="1" x14ac:dyDescent="0.3">
      <c r="A31" s="1" t="s">
        <v>33</v>
      </c>
      <c r="B31" s="33">
        <v>0</v>
      </c>
      <c r="H31" s="8"/>
    </row>
    <row r="32" spans="1:26" ht="15.75" thickBot="1" x14ac:dyDescent="0.3">
      <c r="A32" s="6" t="s">
        <v>43</v>
      </c>
      <c r="B32" s="44">
        <f>SUM(B28:B31)</f>
        <v>0</v>
      </c>
      <c r="H32" s="8"/>
    </row>
    <row r="33" spans="1:8" x14ac:dyDescent="0.25">
      <c r="E33" s="20"/>
      <c r="H33" s="8"/>
    </row>
    <row r="34" spans="1:8" x14ac:dyDescent="0.25">
      <c r="A34" s="4" t="s">
        <v>40</v>
      </c>
      <c r="E34" s="20"/>
      <c r="H34" s="8"/>
    </row>
    <row r="35" spans="1:8" x14ac:dyDescent="0.25">
      <c r="A35" s="1" t="s">
        <v>20</v>
      </c>
      <c r="B35" s="29">
        <v>0</v>
      </c>
      <c r="C35" s="47" t="e">
        <f>IF(B48&gt;B35,"error verifique tarifa"," ")</f>
        <v>#VALUE!</v>
      </c>
      <c r="E35" s="20"/>
      <c r="H35" s="8"/>
    </row>
    <row r="36" spans="1:8" x14ac:dyDescent="0.25">
      <c r="A36" s="1" t="s">
        <v>21</v>
      </c>
      <c r="B36" s="29">
        <v>0</v>
      </c>
      <c r="C36" s="47" t="e">
        <f t="shared" ref="C36:C38" si="0">IF(B49&gt;B36,"error verifique tarifa"," ")</f>
        <v>#VALUE!</v>
      </c>
      <c r="H36" s="8"/>
    </row>
    <row r="37" spans="1:8" x14ac:dyDescent="0.25">
      <c r="A37" s="1" t="s">
        <v>60</v>
      </c>
      <c r="B37" s="29">
        <v>0</v>
      </c>
      <c r="C37" s="47" t="e">
        <f t="shared" si="0"/>
        <v>#VALUE!</v>
      </c>
      <c r="H37" s="8"/>
    </row>
    <row r="38" spans="1:8" x14ac:dyDescent="0.25">
      <c r="A38" s="1" t="s">
        <v>31</v>
      </c>
      <c r="B38" s="34">
        <v>0</v>
      </c>
      <c r="C38" s="47" t="e">
        <f t="shared" si="0"/>
        <v>#VALUE!</v>
      </c>
      <c r="E38" s="12"/>
      <c r="F38" s="12"/>
      <c r="H38" s="8"/>
    </row>
    <row r="39" spans="1:8" x14ac:dyDescent="0.25">
      <c r="D39" s="12"/>
      <c r="E39" s="21"/>
      <c r="F39" s="12"/>
      <c r="H39" s="8"/>
    </row>
    <row r="40" spans="1:8" x14ac:dyDescent="0.25">
      <c r="A40" s="4" t="s">
        <v>41</v>
      </c>
      <c r="H40" s="8"/>
    </row>
    <row r="41" spans="1:8" x14ac:dyDescent="0.25">
      <c r="A41" s="1" t="s">
        <v>15</v>
      </c>
      <c r="B41" s="29">
        <v>0</v>
      </c>
      <c r="H41" s="8"/>
    </row>
    <row r="42" spans="1:8" x14ac:dyDescent="0.25">
      <c r="A42" s="1" t="s">
        <v>16</v>
      </c>
      <c r="B42" s="29">
        <v>0</v>
      </c>
      <c r="H42" s="8"/>
    </row>
    <row r="43" spans="1:8" ht="15.75" thickBot="1" x14ac:dyDescent="0.3">
      <c r="A43" s="1" t="s">
        <v>17</v>
      </c>
      <c r="B43" s="34">
        <v>0</v>
      </c>
      <c r="H43" s="8"/>
    </row>
    <row r="44" spans="1:8" ht="15.75" thickBot="1" x14ac:dyDescent="0.3">
      <c r="A44" s="6" t="s">
        <v>19</v>
      </c>
      <c r="B44" s="45">
        <f>IFERROR(AVERAGE(B41:B43),"")</f>
        <v>0</v>
      </c>
      <c r="D44" s="12"/>
      <c r="F44" s="12"/>
      <c r="H44" s="8"/>
    </row>
    <row r="45" spans="1:8" x14ac:dyDescent="0.25">
      <c r="H45" s="8"/>
    </row>
    <row r="46" spans="1:8" x14ac:dyDescent="0.25">
      <c r="H46" s="8"/>
    </row>
    <row r="47" spans="1:8" x14ac:dyDescent="0.25">
      <c r="A47" s="4" t="s">
        <v>54</v>
      </c>
      <c r="D47" s="47"/>
      <c r="E47" s="48"/>
      <c r="F47" s="48"/>
      <c r="G47" s="13"/>
      <c r="H47" s="8"/>
    </row>
    <row r="48" spans="1:8" x14ac:dyDescent="0.25">
      <c r="A48" s="1" t="s">
        <v>28</v>
      </c>
      <c r="B48" s="46" t="e">
        <f>ROUND(E48,-3)</f>
        <v>#VALUE!</v>
      </c>
      <c r="C48" s="7"/>
      <c r="D48" s="49"/>
      <c r="E48" s="50" t="str">
        <f>IF(F48&lt;=$B$44,($B$44*0.7),(F48))</f>
        <v/>
      </c>
      <c r="F48" s="51" t="str">
        <f>IFERROR(ROUND((((B24)/B32)/0.6)/1000,0)*1000,"")</f>
        <v/>
      </c>
      <c r="G48" s="37"/>
      <c r="H48" s="8"/>
    </row>
    <row r="49" spans="1:8" x14ac:dyDescent="0.25">
      <c r="A49" s="1" t="s">
        <v>29</v>
      </c>
      <c r="B49" s="46" t="e">
        <f>ROUND(E49,-3)</f>
        <v>#VALUE!</v>
      </c>
      <c r="D49" s="47"/>
      <c r="E49" s="50" t="str">
        <f>IF(F49&lt;=$B$44,($B$44*1),(F49))</f>
        <v/>
      </c>
      <c r="F49" s="51" t="str">
        <f>IFERROR(ROUND((((B24)/B32)/0.5)/1000,0)*1000,"")</f>
        <v/>
      </c>
      <c r="G49" s="13"/>
      <c r="H49" s="8"/>
    </row>
    <row r="50" spans="1:8" x14ac:dyDescent="0.25">
      <c r="A50" s="1" t="s">
        <v>59</v>
      </c>
      <c r="B50" s="46" t="e">
        <f t="shared" ref="B50:B51" si="1">ROUND(E50,-3)</f>
        <v>#VALUE!</v>
      </c>
      <c r="D50" s="47"/>
      <c r="E50" s="50" t="e">
        <f>IF(F50&lt;=$B$44,($B$44*1.1),(F50))</f>
        <v>#VALUE!</v>
      </c>
      <c r="F50" s="51" t="e">
        <f>IFERROR(ROUND((((B24)/B32)/0.6)/1000,0)*1000,"")+427000</f>
        <v>#VALUE!</v>
      </c>
      <c r="G50" s="13"/>
      <c r="H50" s="8"/>
    </row>
    <row r="51" spans="1:8" x14ac:dyDescent="0.25">
      <c r="A51" s="1" t="s">
        <v>42</v>
      </c>
      <c r="B51" s="46" t="e">
        <f t="shared" si="1"/>
        <v>#VALUE!</v>
      </c>
      <c r="D51" s="47"/>
      <c r="E51" s="50" t="e">
        <f>IF(F51&lt;=$B$44,($B$44*1.3),(F51))</f>
        <v>#VALUE!</v>
      </c>
      <c r="F51" s="51" t="e">
        <f>IFERROR(ROUND((((B24)/B32)/0.6)/1000,0)*1000,"")+294200</f>
        <v>#VALUE!</v>
      </c>
      <c r="G51" s="13"/>
      <c r="H51" s="8"/>
    </row>
    <row r="52" spans="1:8" x14ac:dyDescent="0.25">
      <c r="E52" s="13"/>
      <c r="F52" s="13"/>
      <c r="G52" s="13"/>
      <c r="H52" s="8"/>
    </row>
    <row r="53" spans="1:8" x14ac:dyDescent="0.25">
      <c r="C53" s="12"/>
      <c r="G53" s="12"/>
      <c r="H53" s="8"/>
    </row>
    <row r="54" spans="1:8" x14ac:dyDescent="0.25">
      <c r="C54" s="12"/>
      <c r="H54" s="8"/>
    </row>
    <row r="55" spans="1:8" x14ac:dyDescent="0.25">
      <c r="H55" s="8"/>
    </row>
    <row r="57" spans="1:8" x14ac:dyDescent="0.25">
      <c r="B57" s="9"/>
    </row>
  </sheetData>
  <sheetProtection algorithmName="SHA-512" hashValue="E66VpLzrXF135oOr1rKPBsN63svWgp3TKFohG5ohskGfeMcY9smELMv6I3y/89oTqop6BfYHFm5sCtKe4RSW4w==" saltValue="loTsW0QX771Wja5XNqArjw==" spinCount="100000" sheet="1"/>
  <mergeCells count="2">
    <mergeCell ref="A1:D1"/>
    <mergeCell ref="B4:F4"/>
  </mergeCells>
  <dataValidations count="1">
    <dataValidation type="list" allowBlank="1" showInputMessage="1" showErrorMessage="1" prompt="Seleccione una opción" sqref="B3" xr:uid="{00000000-0002-0000-0000-000000000000}">
      <formula1>"Curso,Diplomado,Congreso"</formula1>
    </dataValidation>
  </dataValidations>
  <pageMargins left="0.7" right="0.7" top="0.75" bottom="0.75" header="0.3" footer="0.3"/>
  <pageSetup paperSize="9" orientation="portrait" r:id="rId1"/>
  <ignoredErrors>
    <ignoredError sqref="E48 F48:F51 E49:E5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"/>
  <sheetViews>
    <sheetView showGridLines="0" workbookViewId="0">
      <selection activeCell="B10" sqref="B10"/>
    </sheetView>
  </sheetViews>
  <sheetFormatPr baseColWidth="10" defaultRowHeight="15" x14ac:dyDescent="0.25"/>
  <cols>
    <col min="1" max="1" width="23.42578125" style="1" customWidth="1"/>
    <col min="2" max="2" width="14.42578125" style="1" bestFit="1" customWidth="1"/>
    <col min="3" max="4" width="13" style="1" bestFit="1" customWidth="1"/>
    <col min="5" max="6" width="12" style="1" bestFit="1" customWidth="1"/>
    <col min="7" max="16384" width="11.42578125" style="1"/>
  </cols>
  <sheetData>
    <row r="1" spans="1:6" s="52" customFormat="1" ht="45" x14ac:dyDescent="0.25">
      <c r="A1" s="52" t="s">
        <v>1</v>
      </c>
      <c r="B1" s="52" t="s">
        <v>6</v>
      </c>
      <c r="C1" s="52" t="s">
        <v>7</v>
      </c>
      <c r="D1" s="52" t="s">
        <v>8</v>
      </c>
      <c r="E1" s="10" t="s">
        <v>57</v>
      </c>
      <c r="F1" s="10" t="s">
        <v>58</v>
      </c>
    </row>
    <row r="2" spans="1:6" x14ac:dyDescent="0.25">
      <c r="A2" s="4" t="s">
        <v>2</v>
      </c>
      <c r="B2" s="41">
        <v>133000</v>
      </c>
      <c r="C2" s="41">
        <v>300000</v>
      </c>
      <c r="D2" s="41">
        <v>345000</v>
      </c>
      <c r="E2" s="53"/>
      <c r="F2" s="53"/>
    </row>
    <row r="3" spans="1:6" x14ac:dyDescent="0.25">
      <c r="A3" s="4" t="s">
        <v>3</v>
      </c>
      <c r="B3" s="41">
        <v>114000</v>
      </c>
      <c r="C3" s="41">
        <v>169000</v>
      </c>
      <c r="D3" s="41">
        <v>225000</v>
      </c>
      <c r="E3" s="54">
        <v>101000</v>
      </c>
      <c r="F3" s="54">
        <v>112000</v>
      </c>
    </row>
    <row r="4" spans="1:6" x14ac:dyDescent="0.25">
      <c r="A4" s="4" t="s">
        <v>4</v>
      </c>
      <c r="B4" s="41">
        <v>94000</v>
      </c>
      <c r="C4" s="41">
        <v>107000</v>
      </c>
      <c r="D4" s="41">
        <v>146000</v>
      </c>
      <c r="E4" s="54">
        <v>82000</v>
      </c>
      <c r="F4" s="54">
        <v>90000</v>
      </c>
    </row>
    <row r="5" spans="1:6" x14ac:dyDescent="0.25">
      <c r="A5" s="4" t="s">
        <v>5</v>
      </c>
      <c r="B5" s="42">
        <v>77000</v>
      </c>
      <c r="C5" s="42">
        <v>86000</v>
      </c>
      <c r="D5" s="42">
        <v>126000</v>
      </c>
      <c r="E5" s="54">
        <v>74000</v>
      </c>
      <c r="F5" s="54">
        <v>79000</v>
      </c>
    </row>
    <row r="6" spans="1:6" x14ac:dyDescent="0.25">
      <c r="A6" s="4"/>
      <c r="B6" s="55"/>
      <c r="C6" s="55"/>
      <c r="D6" s="55"/>
      <c r="E6" s="53"/>
      <c r="F6" s="53"/>
    </row>
    <row r="7" spans="1:6" x14ac:dyDescent="0.25">
      <c r="B7" s="56"/>
      <c r="C7" s="53"/>
      <c r="D7" s="53"/>
      <c r="E7" s="53"/>
      <c r="F7" s="53"/>
    </row>
    <row r="8" spans="1:6" x14ac:dyDescent="0.25">
      <c r="B8" s="57" t="s">
        <v>52</v>
      </c>
      <c r="C8" s="58" t="s">
        <v>53</v>
      </c>
      <c r="D8" s="53"/>
      <c r="E8" s="53"/>
      <c r="F8" s="53"/>
    </row>
    <row r="9" spans="1:6" x14ac:dyDescent="0.25">
      <c r="A9" s="4" t="s">
        <v>55</v>
      </c>
      <c r="B9" s="41">
        <v>4367076</v>
      </c>
      <c r="C9" s="46">
        <f>(B9*1.52)/160</f>
        <v>41487.222000000002</v>
      </c>
      <c r="D9" s="53"/>
      <c r="E9" s="53"/>
      <c r="F9" s="53"/>
    </row>
    <row r="10" spans="1:6" x14ac:dyDescent="0.25">
      <c r="A10" s="4" t="s">
        <v>56</v>
      </c>
      <c r="B10" s="41">
        <v>4814818</v>
      </c>
      <c r="C10" s="46">
        <f t="shared" ref="C10:C13" si="0">(B10*1.52)/160</f>
        <v>45740.771000000001</v>
      </c>
      <c r="D10" s="53"/>
      <c r="E10" s="53"/>
      <c r="F10" s="53"/>
    </row>
    <row r="11" spans="1:6" x14ac:dyDescent="0.25">
      <c r="A11" s="4" t="s">
        <v>49</v>
      </c>
      <c r="B11" s="41">
        <v>5697570</v>
      </c>
      <c r="C11" s="46">
        <f t="shared" si="0"/>
        <v>54126.915000000001</v>
      </c>
      <c r="D11" s="53"/>
      <c r="E11" s="53"/>
      <c r="F11" s="53"/>
    </row>
    <row r="12" spans="1:6" x14ac:dyDescent="0.25">
      <c r="A12" s="4" t="s">
        <v>50</v>
      </c>
      <c r="B12" s="41">
        <v>6672629</v>
      </c>
      <c r="C12" s="46">
        <f t="shared" si="0"/>
        <v>63389.9755</v>
      </c>
      <c r="D12" s="53"/>
      <c r="E12" s="53"/>
      <c r="F12" s="53"/>
    </row>
    <row r="13" spans="1:6" x14ac:dyDescent="0.25">
      <c r="A13" s="4" t="s">
        <v>51</v>
      </c>
      <c r="B13" s="41">
        <v>7490660</v>
      </c>
      <c r="C13" s="46">
        <f t="shared" si="0"/>
        <v>71161.26999999999</v>
      </c>
      <c r="D13" s="53"/>
      <c r="E13" s="53"/>
      <c r="F13" s="53"/>
    </row>
    <row r="14" spans="1:6" x14ac:dyDescent="0.25">
      <c r="B14" s="53"/>
      <c r="C14" s="53"/>
      <c r="D14" s="53"/>
      <c r="E14" s="53"/>
      <c r="F14" s="53"/>
    </row>
    <row r="15" spans="1:6" x14ac:dyDescent="0.25">
      <c r="A15" s="4" t="s">
        <v>62</v>
      </c>
    </row>
  </sheetData>
  <sheetProtection algorithmName="SHA-512" hashValue="4VsWyF5wf81RlI3mGriYsX0Sh0Numo26Cu7LP/thrF3PPmc7zL8XeiNxweyOxWDgQf2UTWFoBVwR4Q2u5iipnw==" saltValue="2VA9pnBdppMpLa1LcxAF5Q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estructura costos</vt:lpstr>
      <vt:lpstr>TARIFAS HONORARIOS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Angélica Cruz</dc:creator>
  <cp:lastModifiedBy>Angelica Yulieth Cruz Yomayuza</cp:lastModifiedBy>
  <cp:lastPrinted>2024-02-08T17:09:19Z</cp:lastPrinted>
  <dcterms:created xsi:type="dcterms:W3CDTF">2022-03-17T20:34:57Z</dcterms:created>
  <dcterms:modified xsi:type="dcterms:W3CDTF">2026-03-25T21:38:44Z</dcterms:modified>
</cp:coreProperties>
</file>