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ir.presupuesto\Desktop\"/>
    </mc:Choice>
  </mc:AlternateContent>
  <xr:revisionPtr revIDLastSave="0" documentId="13_ncr:1_{3B9111F5-027F-4622-9B25-0733E92770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ructura costos" sheetId="3" r:id="rId1"/>
    <sheet name="TARIFAS HONORARI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3" l="1"/>
  <c r="B23" i="3"/>
  <c r="C23" i="3" l="1"/>
  <c r="B13" i="3" l="1"/>
  <c r="C10" i="2" l="1"/>
  <c r="C11" i="2"/>
  <c r="C12" i="2"/>
  <c r="C13" i="2"/>
  <c r="C9" i="2"/>
  <c r="B19" i="3" s="1"/>
  <c r="F48" i="3" l="1"/>
  <c r="C35" i="3" s="1"/>
  <c r="B24" i="3"/>
  <c r="F51" i="3" s="1"/>
  <c r="F49" i="3"/>
  <c r="F50" i="3" l="1"/>
  <c r="C37" i="3" s="1"/>
  <c r="C36" i="3"/>
  <c r="C38" i="3"/>
  <c r="B44" i="3"/>
  <c r="E48" i="3" l="1"/>
  <c r="B48" i="3" s="1"/>
  <c r="E49" i="3"/>
  <c r="B49" i="3" s="1"/>
  <c r="E50" i="3"/>
  <c r="B50" i="3" s="1"/>
  <c r="E51" i="3"/>
  <c r="B51" i="3" s="1"/>
</calcChain>
</file>

<file path=xl/sharedStrings.xml><?xml version="1.0" encoding="utf-8"?>
<sst xmlns="http://schemas.openxmlformats.org/spreadsheetml/2006/main" count="69" uniqueCount="67">
  <si>
    <t>Honorarios</t>
  </si>
  <si>
    <t>CATEGORIA</t>
  </si>
  <si>
    <t>ELITE</t>
  </si>
  <si>
    <t>DOCTORADO</t>
  </si>
  <si>
    <t>MAGISTER</t>
  </si>
  <si>
    <t>ESPECIALISTA</t>
  </si>
  <si>
    <t>VIRTUAL</t>
  </si>
  <si>
    <t>PRESENCIAL</t>
  </si>
  <si>
    <t>NACIONAL</t>
  </si>
  <si>
    <t>SUMMA EDUCACIÓN CONTINUA</t>
  </si>
  <si>
    <t>Tipo de capacitación</t>
  </si>
  <si>
    <t>Horas Docente con Maestría</t>
  </si>
  <si>
    <t>Horas Docente con especialización</t>
  </si>
  <si>
    <t>Horas Docente con Doctorado</t>
  </si>
  <si>
    <t># estudiantes tomasinos</t>
  </si>
  <si>
    <t># estudiantes particulares</t>
  </si>
  <si>
    <t>$ mercado capacitación similar 1</t>
  </si>
  <si>
    <t>$ mercado capacitación similar 2</t>
  </si>
  <si>
    <t>$ mercado capacitación similar 3</t>
  </si>
  <si>
    <t>Total horas capacitación</t>
  </si>
  <si>
    <t xml:space="preserve">Promedio precio mercado </t>
  </si>
  <si>
    <t>Tarifa Tomasinos propuesta por Facultad</t>
  </si>
  <si>
    <t>Tarifa particulares  propuesta por Facultad</t>
  </si>
  <si>
    <t>TOTAL COSTOS</t>
  </si>
  <si>
    <t>Costos adicionales(papelería, material de apoyo etc)</t>
  </si>
  <si>
    <t>Presencial</t>
  </si>
  <si>
    <t xml:space="preserve">Virtual </t>
  </si>
  <si>
    <t>Nacional</t>
  </si>
  <si>
    <t>Horas Docente Elite</t>
  </si>
  <si>
    <t>Cálculo tarifa mínima  Tomasinos</t>
  </si>
  <si>
    <t>Cálculo tarifa mínima Particulares</t>
  </si>
  <si>
    <t># estudiantes tomasinos con preparatorio</t>
  </si>
  <si>
    <t>Tarifa Tomasinos propuesta por Facultad (preparatorio)</t>
  </si>
  <si>
    <t xml:space="preserve">Punto equilibrio </t>
  </si>
  <si>
    <t xml:space="preserve">Nombre de la capacitación </t>
  </si>
  <si>
    <t># participantes otra categoría</t>
  </si>
  <si>
    <t>Alojamiento, alimentación, tiquete aéreo conferencistas</t>
  </si>
  <si>
    <t xml:space="preserve">Horas con cargo a nómina </t>
  </si>
  <si>
    <t>Costo honorarios con cargo a nómina</t>
  </si>
  <si>
    <t>No. Horas necesarias para la formación</t>
  </si>
  <si>
    <t>Proyección Número de estudiantes</t>
  </si>
  <si>
    <t>Costos necesarios para la capacitación</t>
  </si>
  <si>
    <t>Tarifas propuesta por la Facultad</t>
  </si>
  <si>
    <t>Precios competencia directa</t>
  </si>
  <si>
    <t>Cálculo tarifa mínima  Tomasinos con preparatorio</t>
  </si>
  <si>
    <t>TOTAL PARTICIPANTES</t>
  </si>
  <si>
    <t>Categoría 1</t>
  </si>
  <si>
    <t>Categoría 2</t>
  </si>
  <si>
    <t>Categoría 3</t>
  </si>
  <si>
    <t>Categoría 4</t>
  </si>
  <si>
    <t>Categoría 5</t>
  </si>
  <si>
    <t>CATEGORIA 3</t>
  </si>
  <si>
    <t>CATEGORIA 4</t>
  </si>
  <si>
    <t>CATEGORIA 5</t>
  </si>
  <si>
    <t>VR MENSUAL</t>
  </si>
  <si>
    <t>VR HORA</t>
  </si>
  <si>
    <t>Cálculo tarifa estimada mínima según costos</t>
  </si>
  <si>
    <t>CATEGORIA 1 AUXIIAR</t>
  </si>
  <si>
    <t>CATEGORIA 2 ASISTENTE</t>
  </si>
  <si>
    <t>Docente interno virtual</t>
  </si>
  <si>
    <t>Docente interno presencial</t>
  </si>
  <si>
    <t xml:space="preserve">Cálculo tarifa mínima  Tomasinos con opción grado </t>
  </si>
  <si>
    <t>Tarifa Tomasinos propuesta por Facultad (opción grado)</t>
  </si>
  <si>
    <t>costos administrativos 25%</t>
  </si>
  <si>
    <t>Congreso</t>
  </si>
  <si>
    <t>CONGRESO xxx</t>
  </si>
  <si>
    <t>Tarifas actualizadas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</si>
</sst>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Arial"/>
      <family val="2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164" fontId="0" fillId="0" borderId="0" xfId="1" applyNumberFormat="1" applyFont="1"/>
    <xf numFmtId="0" fontId="0" fillId="6" borderId="1" xfId="0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164" fontId="0" fillId="6" borderId="1" xfId="1" applyNumberFormat="1" applyFont="1" applyFill="1" applyBorder="1" applyProtection="1"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1" xfId="0" applyFill="1" applyBorder="1" applyProtection="1">
      <protection locked="0"/>
    </xf>
    <xf numFmtId="0" fontId="8" fillId="6" borderId="1" xfId="0" applyFont="1" applyFill="1" applyBorder="1" applyProtection="1">
      <protection locked="0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2" borderId="1" xfId="1" applyNumberFormat="1" applyFont="1" applyFill="1" applyBorder="1"/>
    <xf numFmtId="164" fontId="0" fillId="2" borderId="1" xfId="0" applyNumberFormat="1" applyFill="1" applyBorder="1"/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3" borderId="7" xfId="0" applyFill="1" applyBorder="1" applyProtection="1">
      <protection locked="0"/>
    </xf>
    <xf numFmtId="0" fontId="4" fillId="0" borderId="0" xfId="0" applyFont="1" applyProtection="1"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5" fillId="0" borderId="0" xfId="2" applyProtection="1">
      <protection locked="0"/>
    </xf>
    <xf numFmtId="164" fontId="0" fillId="0" borderId="0" xfId="0" applyNumberFormat="1" applyProtection="1">
      <protection locked="0"/>
    </xf>
    <xf numFmtId="10" fontId="0" fillId="0" borderId="0" xfId="3" applyNumberFormat="1" applyFont="1" applyProtection="1">
      <protection locked="0"/>
    </xf>
    <xf numFmtId="164" fontId="7" fillId="5" borderId="0" xfId="1" applyNumberFormat="1" applyFont="1" applyFill="1" applyProtection="1">
      <protection locked="0"/>
    </xf>
    <xf numFmtId="0" fontId="7" fillId="0" borderId="0" xfId="0" applyFont="1" applyProtection="1">
      <protection locked="0"/>
    </xf>
    <xf numFmtId="164" fontId="0" fillId="0" borderId="0" xfId="1" applyNumberFormat="1" applyFont="1" applyProtection="1">
      <protection locked="0"/>
    </xf>
    <xf numFmtId="164" fontId="0" fillId="3" borderId="1" xfId="1" applyNumberFormat="1" applyFont="1" applyFill="1" applyBorder="1" applyProtection="1">
      <protection hidden="1"/>
    </xf>
    <xf numFmtId="164" fontId="0" fillId="3" borderId="2" xfId="1" applyNumberFormat="1" applyFont="1" applyFill="1" applyBorder="1" applyProtection="1">
      <protection hidden="1"/>
    </xf>
    <xf numFmtId="164" fontId="0" fillId="2" borderId="6" xfId="0" applyNumberFormat="1" applyFill="1" applyBorder="1" applyProtection="1"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164" fontId="0" fillId="2" borderId="9" xfId="1" applyNumberFormat="1" applyFont="1" applyFill="1" applyBorder="1"/>
    <xf numFmtId="164" fontId="0" fillId="2" borderId="2" xfId="1" applyNumberFormat="1" applyFont="1" applyFill="1" applyBorder="1"/>
    <xf numFmtId="164" fontId="0" fillId="0" borderId="0" xfId="1" applyNumberFormat="1" applyFont="1" applyFill="1" applyBorder="1"/>
    <xf numFmtId="0" fontId="0" fillId="6" borderId="2" xfId="0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6" borderId="2" xfId="1" applyNumberFormat="1" applyFont="1" applyFill="1" applyBorder="1" applyProtection="1">
      <protection locked="0"/>
    </xf>
    <xf numFmtId="164" fontId="0" fillId="2" borderId="10" xfId="1" applyNumberFormat="1" applyFont="1" applyFill="1" applyBorder="1" applyProtection="1">
      <protection hidden="1"/>
    </xf>
    <xf numFmtId="0" fontId="0" fillId="2" borderId="10" xfId="0" applyFill="1" applyBorder="1" applyAlignment="1" applyProtection="1">
      <alignment horizontal="center"/>
      <protection hidden="1"/>
    </xf>
    <xf numFmtId="164" fontId="0" fillId="6" borderId="1" xfId="0" applyNumberFormat="1" applyFill="1" applyBorder="1" applyProtection="1">
      <protection locked="0"/>
    </xf>
    <xf numFmtId="164" fontId="7" fillId="0" borderId="0" xfId="0" applyNumberFormat="1" applyFont="1" applyProtection="1">
      <protection locked="0"/>
    </xf>
    <xf numFmtId="164" fontId="10" fillId="0" borderId="0" xfId="0" applyNumberFormat="1" applyFont="1"/>
    <xf numFmtId="164" fontId="10" fillId="0" borderId="0" xfId="0" applyNumberFormat="1" applyFont="1" applyProtection="1">
      <protection hidden="1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164" fontId="10" fillId="0" borderId="0" xfId="1" applyNumberFormat="1" applyFont="1" applyFill="1" applyBorder="1" applyProtection="1">
      <protection hidden="1"/>
    </xf>
    <xf numFmtId="164" fontId="0" fillId="2" borderId="1" xfId="0" applyNumberFormat="1" applyFill="1" applyBorder="1" applyProtection="1">
      <protection hidden="1"/>
    </xf>
    <xf numFmtId="0" fontId="0" fillId="2" borderId="6" xfId="0" applyFill="1" applyBorder="1" applyAlignment="1">
      <alignment horizontal="center"/>
    </xf>
    <xf numFmtId="0" fontId="10" fillId="0" borderId="0" xfId="0" applyFont="1" applyProtection="1"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</cellXfs>
  <cellStyles count="4">
    <cellStyle name="Hipervínculo" xfId="2" builtinId="8"/>
    <cellStyle name="Moneda" xfId="1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7"/>
  <sheetViews>
    <sheetView showGridLines="0" tabSelected="1" zoomScale="110" zoomScaleNormal="110" workbookViewId="0">
      <selection sqref="A1:D1"/>
    </sheetView>
  </sheetViews>
  <sheetFormatPr baseColWidth="10" defaultColWidth="11.42578125" defaultRowHeight="15" x14ac:dyDescent="0.25"/>
  <cols>
    <col min="1" max="1" width="53" style="15" customWidth="1"/>
    <col min="2" max="2" width="13.85546875" style="15" customWidth="1"/>
    <col min="3" max="3" width="12" style="15" bestFit="1" customWidth="1"/>
    <col min="4" max="4" width="11.85546875" style="15" bestFit="1" customWidth="1"/>
    <col min="5" max="5" width="12" style="15" bestFit="1" customWidth="1"/>
    <col min="6" max="6" width="13" style="15" bestFit="1" customWidth="1"/>
    <col min="7" max="7" width="12" style="15" bestFit="1" customWidth="1"/>
    <col min="8" max="8" width="11.42578125" style="15"/>
    <col min="9" max="9" width="12" style="15" bestFit="1" customWidth="1"/>
    <col min="10" max="16384" width="11.42578125" style="15"/>
  </cols>
  <sheetData>
    <row r="1" spans="1:26" ht="18.75" x14ac:dyDescent="0.3">
      <c r="A1" s="56" t="s">
        <v>9</v>
      </c>
      <c r="B1" s="56"/>
      <c r="C1" s="56"/>
      <c r="D1" s="56"/>
    </row>
    <row r="2" spans="1:26" ht="15.75" thickBot="1" x14ac:dyDescent="0.3"/>
    <row r="3" spans="1:26" ht="15.75" thickBot="1" x14ac:dyDescent="0.3">
      <c r="A3" s="16" t="s">
        <v>10</v>
      </c>
      <c r="B3" s="17" t="s">
        <v>64</v>
      </c>
    </row>
    <row r="4" spans="1:26" ht="15.75" thickBot="1" x14ac:dyDescent="0.3">
      <c r="A4" s="18" t="s">
        <v>34</v>
      </c>
      <c r="B4" s="57" t="s">
        <v>65</v>
      </c>
      <c r="C4" s="58"/>
      <c r="D4" s="58"/>
      <c r="E4" s="58"/>
      <c r="F4" s="59"/>
    </row>
    <row r="5" spans="1:26" x14ac:dyDescent="0.25">
      <c r="A5" s="18"/>
    </row>
    <row r="6" spans="1:26" x14ac:dyDescent="0.25">
      <c r="A6" s="18" t="s">
        <v>39</v>
      </c>
    </row>
    <row r="7" spans="1:26" ht="45" x14ac:dyDescent="0.25">
      <c r="B7" s="19" t="s">
        <v>26</v>
      </c>
      <c r="C7" s="19" t="s">
        <v>25</v>
      </c>
      <c r="D7" s="19" t="s">
        <v>27</v>
      </c>
      <c r="E7" s="35" t="s">
        <v>59</v>
      </c>
      <c r="F7" s="35" t="s">
        <v>60</v>
      </c>
    </row>
    <row r="8" spans="1:26" x14ac:dyDescent="0.25">
      <c r="A8" s="15" t="s">
        <v>28</v>
      </c>
      <c r="B8" s="2">
        <v>0</v>
      </c>
      <c r="C8" s="2">
        <v>0</v>
      </c>
      <c r="D8" s="2">
        <v>0</v>
      </c>
      <c r="F8" s="20"/>
    </row>
    <row r="9" spans="1:26" x14ac:dyDescent="0.25">
      <c r="A9" s="15" t="s">
        <v>13</v>
      </c>
      <c r="B9" s="3">
        <v>0</v>
      </c>
      <c r="C9" s="3">
        <v>0</v>
      </c>
      <c r="D9" s="2">
        <v>0</v>
      </c>
      <c r="E9" s="2">
        <v>0</v>
      </c>
      <c r="F9" s="2">
        <v>0</v>
      </c>
    </row>
    <row r="10" spans="1:26" x14ac:dyDescent="0.25">
      <c r="A10" s="15" t="s">
        <v>11</v>
      </c>
      <c r="B10" s="3">
        <v>0</v>
      </c>
      <c r="C10" s="3">
        <v>0</v>
      </c>
      <c r="D10" s="2">
        <v>0</v>
      </c>
      <c r="E10" s="2">
        <v>0</v>
      </c>
      <c r="F10" s="2">
        <v>0</v>
      </c>
    </row>
    <row r="11" spans="1:26" x14ac:dyDescent="0.25">
      <c r="A11" s="15" t="s">
        <v>12</v>
      </c>
      <c r="B11" s="4">
        <v>0</v>
      </c>
      <c r="C11" s="4">
        <v>0</v>
      </c>
      <c r="D11" s="39"/>
      <c r="E11" s="39">
        <v>0</v>
      </c>
      <c r="F11" s="39"/>
    </row>
    <row r="12" spans="1:26" ht="15.75" thickBot="1" x14ac:dyDescent="0.3">
      <c r="B12" s="40"/>
      <c r="C12" s="41"/>
      <c r="D12" s="41"/>
      <c r="F12" s="20"/>
    </row>
    <row r="13" spans="1:26" ht="15.75" thickBot="1" x14ac:dyDescent="0.3">
      <c r="A13" s="23" t="s">
        <v>19</v>
      </c>
      <c r="B13" s="44">
        <f>SUM(B8:$F$11)</f>
        <v>0</v>
      </c>
      <c r="F13" s="20"/>
    </row>
    <row r="14" spans="1:26" x14ac:dyDescent="0.25">
      <c r="B14" s="21"/>
      <c r="F14" s="20"/>
    </row>
    <row r="15" spans="1:26" x14ac:dyDescent="0.25">
      <c r="B15" s="22" t="s">
        <v>46</v>
      </c>
      <c r="C15" s="22" t="s">
        <v>47</v>
      </c>
      <c r="D15" s="22" t="s">
        <v>48</v>
      </c>
      <c r="E15" s="22" t="s">
        <v>49</v>
      </c>
      <c r="F15" s="22" t="s">
        <v>50</v>
      </c>
    </row>
    <row r="16" spans="1:26" x14ac:dyDescent="0.25">
      <c r="A16" s="15" t="s">
        <v>37</v>
      </c>
      <c r="B16" s="6">
        <v>0</v>
      </c>
      <c r="C16" s="7">
        <v>0</v>
      </c>
      <c r="D16" s="7">
        <v>0</v>
      </c>
      <c r="E16" s="7">
        <v>0</v>
      </c>
      <c r="F16" s="8">
        <v>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15.75" x14ac:dyDescent="0.25">
      <c r="F17" s="20"/>
      <c r="H17" s="30"/>
      <c r="I17" s="5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x14ac:dyDescent="0.25">
      <c r="A18" s="18" t="s">
        <v>41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x14ac:dyDescent="0.25">
      <c r="A19" s="15" t="s">
        <v>0</v>
      </c>
      <c r="B19" s="32">
        <f>(B8*'TARIFAS HONORARIOS'!B2)+('estructura costos'!C8*'TARIFAS HONORARIOS'!C2)+('TARIFAS HONORARIOS'!D2*'estructura costos'!D8)+('estructura costos'!B9*'TARIFAS HONORARIOS'!B3)+('TARIFAS HONORARIOS'!C3*'estructura costos'!C9)+('estructura costos'!D9*'TARIFAS HONORARIOS'!D3)+('TARIFAS HONORARIOS'!B4*'estructura costos'!B10)+('estructura costos'!C10*'TARIFAS HONORARIOS'!C4)+('TARIFAS HONORARIOS'!D4*'estructura costos'!D10)+('estructura costos'!B11*'TARIFAS HONORARIOS'!B5)+('TARIFAS HONORARIOS'!C5*'estructura costos'!C11)+('estructura costos'!D11*'TARIFAS HONORARIOS'!D5)+('TARIFAS HONORARIOS'!B6*'estructura costos'!B12)+(C12*'TARIFAS HONORARIOS'!B6)+('TARIFAS HONORARIOS'!B6*'estructura costos'!D12)+(B16*'TARIFAS HONORARIOS'!C9)+('TARIFAS HONORARIOS'!C10*'estructura costos'!C16)+('estructura costos'!D16*'TARIFAS HONORARIOS'!C11)+('TARIFAS HONORARIOS'!C12*'estructura costos'!E16)+('estructura costos'!F16*'TARIFAS HONORARIOS'!C13)+(E9*'TARIFAS HONORARIOS'!E3)+('estructura costos'!F9*'TARIFAS HONORARIOS'!F3)+('TARIFAS HONORARIOS'!E4*'estructura costos'!E10)+('estructura costos'!F10*'TARIFAS HONORARIOS'!F4)+('TARIFAS HONORARIOS'!E5*'estructura costos'!E11)+('estructura costos'!F11*'TARIFAS HONORARIOS'!F5)</f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x14ac:dyDescent="0.25">
      <c r="A20" s="15" t="s">
        <v>24</v>
      </c>
      <c r="B20" s="5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x14ac:dyDescent="0.25">
      <c r="A21" s="15" t="s">
        <v>36</v>
      </c>
      <c r="B21" s="5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x14ac:dyDescent="0.25">
      <c r="A22" s="15" t="s">
        <v>38</v>
      </c>
      <c r="B22" s="5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5.75" thickBot="1" x14ac:dyDescent="0.3">
      <c r="A23" s="15" t="s">
        <v>63</v>
      </c>
      <c r="B23" s="33">
        <f>((B28*B35)+(B29*B36)+(B30*B37)+(B31*B38))*25%</f>
        <v>0</v>
      </c>
      <c r="C23" s="47" t="e">
        <f>B23/B32</f>
        <v>#DIV/0!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5.75" thickBot="1" x14ac:dyDescent="0.3">
      <c r="A24" s="23" t="s">
        <v>23</v>
      </c>
      <c r="B24" s="34">
        <f>SUM(B19:B23)</f>
        <v>0</v>
      </c>
      <c r="C24" s="46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x14ac:dyDescent="0.25"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x14ac:dyDescent="0.25"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x14ac:dyDescent="0.25">
      <c r="A27" s="18" t="s">
        <v>40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x14ac:dyDescent="0.25">
      <c r="A28" s="15" t="s">
        <v>14</v>
      </c>
      <c r="B28" s="3">
        <v>0</v>
      </c>
      <c r="D28" s="24" t="s">
        <v>33</v>
      </c>
      <c r="E28" s="25"/>
      <c r="F28" s="45"/>
      <c r="H28" s="30"/>
      <c r="I28" s="46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x14ac:dyDescent="0.25">
      <c r="A29" s="15" t="s">
        <v>15</v>
      </c>
      <c r="B29" s="3">
        <v>0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x14ac:dyDescent="0.25">
      <c r="A30" s="15" t="s">
        <v>31</v>
      </c>
      <c r="B30" s="3">
        <v>0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5.75" thickBot="1" x14ac:dyDescent="0.3">
      <c r="A31" s="15" t="s">
        <v>35</v>
      </c>
      <c r="B31" s="4">
        <v>0</v>
      </c>
    </row>
    <row r="32" spans="1:26" ht="15.75" thickBot="1" x14ac:dyDescent="0.3">
      <c r="A32" s="23" t="s">
        <v>45</v>
      </c>
      <c r="B32" s="53">
        <f>SUM(B28:B31)</f>
        <v>0</v>
      </c>
    </row>
    <row r="33" spans="1:7" x14ac:dyDescent="0.25">
      <c r="E33" s="26"/>
    </row>
    <row r="34" spans="1:7" x14ac:dyDescent="0.25">
      <c r="A34" s="18" t="s">
        <v>42</v>
      </c>
      <c r="E34" s="26"/>
    </row>
    <row r="35" spans="1:7" x14ac:dyDescent="0.25">
      <c r="A35" s="15" t="s">
        <v>21</v>
      </c>
      <c r="B35" s="5">
        <v>0</v>
      </c>
      <c r="C35" s="54">
        <f>IF(F48&gt;B35,1,0)</f>
        <v>1</v>
      </c>
      <c r="E35" s="26"/>
    </row>
    <row r="36" spans="1:7" x14ac:dyDescent="0.25">
      <c r="A36" s="15" t="s">
        <v>22</v>
      </c>
      <c r="B36" s="5">
        <v>0</v>
      </c>
      <c r="C36" s="54">
        <f>IF(F49&gt;B36,1,0)</f>
        <v>1</v>
      </c>
    </row>
    <row r="37" spans="1:7" x14ac:dyDescent="0.25">
      <c r="A37" s="15" t="s">
        <v>62</v>
      </c>
      <c r="B37" s="5">
        <v>0</v>
      </c>
      <c r="C37" s="54" t="e">
        <f>IF(F50&gt;B37,1,0)</f>
        <v>#VALUE!</v>
      </c>
    </row>
    <row r="38" spans="1:7" x14ac:dyDescent="0.25">
      <c r="A38" s="15" t="s">
        <v>32</v>
      </c>
      <c r="B38" s="42">
        <v>0</v>
      </c>
      <c r="C38" s="54" t="e">
        <f>IF(F51&gt;B38,1,0)</f>
        <v>#VALUE!</v>
      </c>
      <c r="E38" s="27"/>
      <c r="F38" s="27"/>
    </row>
    <row r="39" spans="1:7" x14ac:dyDescent="0.25">
      <c r="C39" s="54"/>
      <c r="D39" s="27"/>
      <c r="E39" s="28"/>
      <c r="F39" s="27"/>
    </row>
    <row r="40" spans="1:7" x14ac:dyDescent="0.25">
      <c r="A40" s="18" t="s">
        <v>43</v>
      </c>
      <c r="C40" s="55"/>
    </row>
    <row r="41" spans="1:7" x14ac:dyDescent="0.25">
      <c r="A41" s="15" t="s">
        <v>16</v>
      </c>
      <c r="B41" s="5">
        <v>0</v>
      </c>
    </row>
    <row r="42" spans="1:7" x14ac:dyDescent="0.25">
      <c r="A42" s="15" t="s">
        <v>17</v>
      </c>
      <c r="B42" s="5"/>
    </row>
    <row r="43" spans="1:7" ht="15.75" thickBot="1" x14ac:dyDescent="0.3">
      <c r="A43" s="15" t="s">
        <v>18</v>
      </c>
      <c r="B43" s="42"/>
    </row>
    <row r="44" spans="1:7" ht="15.75" thickBot="1" x14ac:dyDescent="0.3">
      <c r="A44" s="23" t="s">
        <v>20</v>
      </c>
      <c r="B44" s="43">
        <f>IFERROR(AVERAGE(B41:B43),"")</f>
        <v>0</v>
      </c>
      <c r="D44" s="27"/>
      <c r="F44" s="27"/>
    </row>
    <row r="47" spans="1:7" x14ac:dyDescent="0.25">
      <c r="A47" s="18" t="s">
        <v>56</v>
      </c>
    </row>
    <row r="48" spans="1:7" x14ac:dyDescent="0.25">
      <c r="A48" s="15" t="s">
        <v>29</v>
      </c>
      <c r="B48" s="52" t="e">
        <f>ROUND(E48,-3)</f>
        <v>#VALUE!</v>
      </c>
      <c r="C48" s="29"/>
      <c r="D48" s="27"/>
      <c r="E48" s="51" t="str">
        <f>IF(F48&lt;=$B$44,($B$44*0.7),(F48))</f>
        <v/>
      </c>
      <c r="F48" s="48" t="str">
        <f>IFERROR(ROUND((((B20+B19+B21+B22+B23)/B32)/0.6)/1000,0)*1000,"")</f>
        <v/>
      </c>
      <c r="G48" s="27"/>
    </row>
    <row r="49" spans="1:7" x14ac:dyDescent="0.25">
      <c r="A49" s="15" t="s">
        <v>30</v>
      </c>
      <c r="B49" s="52" t="e">
        <f>ROUND(E49,-3)</f>
        <v>#VALUE!</v>
      </c>
      <c r="C49" s="30"/>
      <c r="E49" s="51" t="str">
        <f>IF(F49&lt;=$B$44,($B$44*1),(F49))</f>
        <v/>
      </c>
      <c r="F49" s="48" t="str">
        <f>IFERROR(ROUND((((B19+B20+B21+B22+B23)/B32)/0.5)/1000,0)*1000,"")</f>
        <v/>
      </c>
    </row>
    <row r="50" spans="1:7" x14ac:dyDescent="0.25">
      <c r="A50" s="15" t="s">
        <v>61</v>
      </c>
      <c r="B50" s="52" t="e">
        <f t="shared" ref="B50:B51" si="0">ROUND(E50,-3)</f>
        <v>#VALUE!</v>
      </c>
      <c r="C50" s="30"/>
      <c r="E50" s="51" t="e">
        <f>IF(F50&lt;=$B$44,($B$44*1.1),(F50))</f>
        <v>#VALUE!</v>
      </c>
      <c r="F50" s="48" t="e">
        <f>IFERROR(ROUND((((B24)/B32)/0.6)/1000,0)*1000,"")+427000</f>
        <v>#VALUE!</v>
      </c>
    </row>
    <row r="51" spans="1:7" x14ac:dyDescent="0.25">
      <c r="A51" s="15" t="s">
        <v>44</v>
      </c>
      <c r="B51" s="52" t="e">
        <f t="shared" si="0"/>
        <v>#VALUE!</v>
      </c>
      <c r="E51" s="51" t="e">
        <f>IF(F51&lt;=$B$44,($B$44*1.3),(F51))</f>
        <v>#VALUE!</v>
      </c>
      <c r="F51" s="48" t="e">
        <f>IFERROR(ROUND((((B24)/B32)/0.6)/1000,0)*1000,"")+266000</f>
        <v>#VALUE!</v>
      </c>
    </row>
    <row r="52" spans="1:7" x14ac:dyDescent="0.25">
      <c r="E52" s="49"/>
      <c r="F52" s="49"/>
    </row>
    <row r="53" spans="1:7" x14ac:dyDescent="0.25">
      <c r="C53" s="27"/>
      <c r="G53" s="27"/>
    </row>
    <row r="54" spans="1:7" x14ac:dyDescent="0.25">
      <c r="C54" s="27"/>
    </row>
    <row r="57" spans="1:7" x14ac:dyDescent="0.25">
      <c r="B57" s="31"/>
    </row>
  </sheetData>
  <sheetProtection algorithmName="SHA-512" hashValue="mVjRPZuU2dq9nMY38MPo8zPlwHia6T+wVyuUticT44XFXYGe1Brb7WInjLyo4Tl43m9XQFpLUVvGfsh5/+dVsA==" saltValue="znnsCs1tzB3uvTZ/Zf1WHg==" spinCount="100000" sheet="1" objects="1" scenarios="1"/>
  <mergeCells count="2">
    <mergeCell ref="A1:D1"/>
    <mergeCell ref="B4:F4"/>
  </mergeCells>
  <dataValidations count="1">
    <dataValidation type="list" allowBlank="1" showInputMessage="1" showErrorMessage="1" prompt="Seleccione una opción" sqref="B3" xr:uid="{00000000-0002-0000-0000-000000000000}">
      <formula1>"Curso,Diplomado,Congreso"</formula1>
    </dataValidation>
  </dataValidations>
  <pageMargins left="0.7" right="0.7" top="0.75" bottom="0.75" header="0.3" footer="0.3"/>
  <pageSetup paperSize="9" orientation="portrait" r:id="rId1"/>
  <ignoredErrors>
    <ignoredError sqref="C35:C3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showGridLines="0" workbookViewId="0">
      <selection activeCell="C26" sqref="C26"/>
    </sheetView>
  </sheetViews>
  <sheetFormatPr baseColWidth="10" defaultRowHeight="15" x14ac:dyDescent="0.25"/>
  <cols>
    <col min="1" max="1" width="23.42578125" customWidth="1"/>
    <col min="2" max="2" width="14.42578125" bestFit="1" customWidth="1"/>
    <col min="3" max="4" width="13" bestFit="1" customWidth="1"/>
    <col min="5" max="6" width="12" bestFit="1" customWidth="1"/>
  </cols>
  <sheetData>
    <row r="1" spans="1:6" s="10" customFormat="1" ht="45" x14ac:dyDescent="0.25">
      <c r="A1" s="10" t="s">
        <v>1</v>
      </c>
      <c r="B1" s="10" t="s">
        <v>6</v>
      </c>
      <c r="C1" s="10" t="s">
        <v>7</v>
      </c>
      <c r="D1" s="10" t="s">
        <v>8</v>
      </c>
      <c r="E1" s="35" t="s">
        <v>59</v>
      </c>
      <c r="F1" s="35" t="s">
        <v>60</v>
      </c>
    </row>
    <row r="2" spans="1:6" x14ac:dyDescent="0.25">
      <c r="A2" s="9" t="s">
        <v>2</v>
      </c>
      <c r="B2" s="13">
        <v>127000</v>
      </c>
      <c r="C2" s="13">
        <v>285000</v>
      </c>
      <c r="D2" s="13">
        <v>328000</v>
      </c>
    </row>
    <row r="3" spans="1:6" x14ac:dyDescent="0.25">
      <c r="A3" s="9" t="s">
        <v>3</v>
      </c>
      <c r="B3" s="13">
        <v>108000</v>
      </c>
      <c r="C3" s="13">
        <v>161000</v>
      </c>
      <c r="D3" s="13">
        <v>214000</v>
      </c>
      <c r="E3" s="36">
        <v>96000</v>
      </c>
      <c r="F3" s="36">
        <v>107000</v>
      </c>
    </row>
    <row r="4" spans="1:6" x14ac:dyDescent="0.25">
      <c r="A4" s="9" t="s">
        <v>4</v>
      </c>
      <c r="B4" s="13">
        <v>89000</v>
      </c>
      <c r="C4" s="13">
        <v>102000</v>
      </c>
      <c r="D4" s="13">
        <v>139000</v>
      </c>
      <c r="E4" s="36">
        <v>78000</v>
      </c>
      <c r="F4" s="36">
        <v>86000</v>
      </c>
    </row>
    <row r="5" spans="1:6" x14ac:dyDescent="0.25">
      <c r="A5" s="9" t="s">
        <v>5</v>
      </c>
      <c r="B5" s="37">
        <v>73000</v>
      </c>
      <c r="C5" s="37">
        <v>82000</v>
      </c>
      <c r="D5" s="37">
        <v>120000</v>
      </c>
      <c r="E5" s="36">
        <v>70000</v>
      </c>
      <c r="F5" s="36">
        <v>75000</v>
      </c>
    </row>
    <row r="6" spans="1:6" x14ac:dyDescent="0.25">
      <c r="A6" s="9"/>
      <c r="B6" s="38"/>
      <c r="C6" s="38"/>
      <c r="D6" s="38"/>
    </row>
    <row r="7" spans="1:6" x14ac:dyDescent="0.25">
      <c r="B7" s="1"/>
    </row>
    <row r="8" spans="1:6" x14ac:dyDescent="0.25">
      <c r="B8" s="11" t="s">
        <v>54</v>
      </c>
      <c r="C8" s="12" t="s">
        <v>55</v>
      </c>
    </row>
    <row r="9" spans="1:6" x14ac:dyDescent="0.25">
      <c r="A9" s="9" t="s">
        <v>57</v>
      </c>
      <c r="B9" s="13">
        <v>3698000</v>
      </c>
      <c r="C9" s="14">
        <f>B9/160</f>
        <v>23112.5</v>
      </c>
    </row>
    <row r="10" spans="1:6" x14ac:dyDescent="0.25">
      <c r="A10" s="9" t="s">
        <v>58</v>
      </c>
      <c r="B10" s="13">
        <v>4116000</v>
      </c>
      <c r="C10" s="14">
        <f t="shared" ref="C10:C13" si="0">B10/160</f>
        <v>25725</v>
      </c>
    </row>
    <row r="11" spans="1:6" x14ac:dyDescent="0.25">
      <c r="A11" s="9" t="s">
        <v>51</v>
      </c>
      <c r="B11" s="13">
        <v>4966000</v>
      </c>
      <c r="C11" s="14">
        <f t="shared" si="0"/>
        <v>31037.5</v>
      </c>
    </row>
    <row r="12" spans="1:6" x14ac:dyDescent="0.25">
      <c r="A12" s="9" t="s">
        <v>52</v>
      </c>
      <c r="B12" s="13">
        <v>5816000</v>
      </c>
      <c r="C12" s="14">
        <f t="shared" si="0"/>
        <v>36350</v>
      </c>
    </row>
    <row r="13" spans="1:6" x14ac:dyDescent="0.25">
      <c r="A13" s="9" t="s">
        <v>53</v>
      </c>
      <c r="B13" s="13">
        <v>6529000</v>
      </c>
      <c r="C13" s="14">
        <f t="shared" si="0"/>
        <v>40806.25</v>
      </c>
    </row>
    <row r="15" spans="1:6" x14ac:dyDescent="0.25">
      <c r="A15" s="9" t="s">
        <v>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estructura costos</vt:lpstr>
      <vt:lpstr>TARIFAS HONORARIOS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Angélica Cruz</dc:creator>
  <cp:lastModifiedBy>Angelica Yulieth Cruz Yomayuza</cp:lastModifiedBy>
  <cp:lastPrinted>2024-02-08T17:09:19Z</cp:lastPrinted>
  <dcterms:created xsi:type="dcterms:W3CDTF">2022-03-17T20:34:57Z</dcterms:created>
  <dcterms:modified xsi:type="dcterms:W3CDTF">2025-03-03T17:28:46Z</dcterms:modified>
</cp:coreProperties>
</file>